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imulateur DIPA" sheetId="1" r:id="rId4"/>
  </sheets>
</workbook>
</file>

<file path=xl/sharedStrings.xml><?xml version="1.0" encoding="utf-8"?>
<sst xmlns="http://schemas.openxmlformats.org/spreadsheetml/2006/main" uniqueCount="53">
  <si>
    <t>Dispositif d’aide couvrant les charges fixes  « DIPA »</t>
  </si>
  <si>
    <t>Chirurgiens-dentistes</t>
  </si>
  <si>
    <t>Paramètres</t>
  </si>
  <si>
    <t>Remplir les cases jaunes avec les  données du courrier CPAM</t>
  </si>
  <si>
    <t>Année 2019</t>
  </si>
  <si>
    <t xml:space="preserve">Honoraires hors entente directe  (hors rémunérations) </t>
  </si>
  <si>
    <t>Honoraires tirés de l’entente directe</t>
  </si>
  <si>
    <t>Année 2020</t>
  </si>
  <si>
    <t>Honoraires hors entente directe  (hors rémunérations) pendant la période du 16 mars au 30 juin</t>
  </si>
  <si>
    <t>Honoraires tirés de l’entente directe pendant la période du 16 mars au 30 juin</t>
  </si>
  <si>
    <t>Remplir les cases vertes avec les données de votre logiciel de gestion</t>
  </si>
  <si>
    <t>Détail des honoraires tirés de l’entente directe en 2020</t>
  </si>
  <si>
    <t xml:space="preserve"> du 16 mars au 30 avril</t>
  </si>
  <si>
    <t xml:space="preserve"> du 1 mai au 31 mai</t>
  </si>
  <si>
    <t xml:space="preserve"> du 1 juin au 30 juin</t>
  </si>
  <si>
    <t>Total</t>
  </si>
  <si>
    <t>Autres aides pour la période du 16 mars au 30 juin</t>
  </si>
  <si>
    <t>Prorata Période</t>
  </si>
  <si>
    <t>Honoraires hors entente directe  (hors rémunérations) pendant la période du 16 mars au 30 juin 2019</t>
  </si>
  <si>
    <t>Honoraires tirés de l’entente directe pendant la période du 16 mars au 30 juin 2019</t>
  </si>
  <si>
    <t xml:space="preserve">Indemnités journalières perçues </t>
  </si>
  <si>
    <t xml:space="preserve">Chomage partiel </t>
  </si>
  <si>
    <t>Plafond ED/mois</t>
  </si>
  <si>
    <t>Plafond ED/ periode</t>
  </si>
  <si>
    <t xml:space="preserve">Fond de solidarité </t>
  </si>
  <si>
    <t xml:space="preserve">Aide régionale </t>
  </si>
  <si>
    <t xml:space="preserve">Acompte(s) DIPA </t>
  </si>
  <si>
    <t>% temps</t>
  </si>
  <si>
    <t>16 mars / 30 avril</t>
  </si>
  <si>
    <t>1 mai / 31 mai</t>
  </si>
  <si>
    <t>1 juin / 30 juin</t>
  </si>
  <si>
    <t>Calcul de l'aide DIPA</t>
  </si>
  <si>
    <t>DIPA  méthode CNAMTS</t>
  </si>
  <si>
    <t>Plafond ED</t>
  </si>
  <si>
    <t>H2019</t>
  </si>
  <si>
    <t>Activité constatée</t>
  </si>
  <si>
    <t>H2020</t>
  </si>
  <si>
    <t>Pourcentage d'activité</t>
  </si>
  <si>
    <t xml:space="preserve">proportion </t>
  </si>
  <si>
    <t>Taux de charge CD   Tf</t>
  </si>
  <si>
    <t>Activité/période</t>
  </si>
  <si>
    <t>Charges fixes</t>
  </si>
  <si>
    <t>A</t>
  </si>
  <si>
    <t>Choix  ED pour calcul de l'aide</t>
  </si>
  <si>
    <t>Aide DIPA</t>
  </si>
  <si>
    <t>Montant à rendre</t>
  </si>
  <si>
    <t>DIPA  méthode Les CDF</t>
  </si>
  <si>
    <t>Taux de charge</t>
  </si>
  <si>
    <t>&gt; 60%</t>
  </si>
  <si>
    <t>de 30 à 60 %</t>
  </si>
  <si>
    <t>&lt; à 30 %</t>
  </si>
  <si>
    <t>Contestation :</t>
  </si>
  <si>
    <t>Différence</t>
  </si>
</sst>
</file>

<file path=xl/styles.xml><?xml version="1.0" encoding="utf-8"?>
<styleSheet xmlns="http://schemas.openxmlformats.org/spreadsheetml/2006/main">
  <numFmts count="8">
    <numFmt numFmtId="0" formatCode="General"/>
    <numFmt numFmtId="59" formatCode="&quot; &quot;* #,##0&quot; € &quot;;&quot;-&quot;* #,##0&quot; € &quot;;&quot; &quot;* &quot;-&quot;??&quot; € &quot;"/>
    <numFmt numFmtId="60" formatCode="&quot; &quot;* #,##0.00&quot; € &quot;;&quot;-&quot;* #,##0.00&quot; € &quot;;&quot; &quot;* &quot;-&quot;??&quot; € &quot;"/>
    <numFmt numFmtId="61" formatCode="0.0000"/>
    <numFmt numFmtId="62" formatCode="&quot; &quot;* #,##0.0000&quot; € &quot;;&quot;-&quot;* #,##0.0000&quot; € &quot;;&quot; &quot;* &quot;-&quot;????&quot; € &quot;"/>
    <numFmt numFmtId="63" formatCode="0.0%"/>
    <numFmt numFmtId="64" formatCode="0.000"/>
    <numFmt numFmtId="65" formatCode="&quot; &quot;* #,##0&quot; &quot;[$€-2]&quot; &quot;;&quot;-&quot;* #,##0&quot; &quot;[$€-2]&quot; &quot;;&quot; &quot;* &quot;-&quot;??&quot; &quot;[$€-2]&quot; &quot;"/>
  </numFmts>
  <fonts count="11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2"/>
      <color indexed="11"/>
      <name val="Abel"/>
    </font>
    <font>
      <sz val="14"/>
      <color indexed="8"/>
      <name val="Calibri"/>
    </font>
    <font>
      <b val="1"/>
      <u val="single"/>
      <sz val="11"/>
      <color indexed="8"/>
      <name val="Calibri"/>
    </font>
    <font>
      <sz val="12"/>
      <color indexed="8"/>
      <name val="Calibri"/>
    </font>
    <font>
      <b val="1"/>
      <sz val="11"/>
      <color indexed="8"/>
      <name val="Calibri"/>
    </font>
    <font>
      <b val="1"/>
      <sz val="11"/>
      <color indexed="15"/>
      <name val="Calibri"/>
    </font>
    <font>
      <u val="single"/>
      <sz val="11"/>
      <color indexed="8"/>
      <name val="Calibri"/>
    </font>
    <font>
      <b val="1"/>
      <sz val="11"/>
      <color indexed="16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41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9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3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3" borderId="5" applyNumberFormat="1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4" borderId="5" applyNumberFormat="1" applyFont="1" applyFill="0" applyBorder="1" applyAlignment="1" applyProtection="0">
      <alignment vertical="bottom"/>
    </xf>
    <xf numFmtId="49" fontId="5" borderId="5" applyNumberFormat="1" applyFont="1" applyFill="0" applyBorder="1" applyAlignment="1" applyProtection="0">
      <alignment vertical="bottom"/>
    </xf>
    <xf numFmtId="49" fontId="0" fillId="3" borderId="5" applyNumberFormat="1" applyFont="1" applyFill="1" applyBorder="1" applyAlignment="1" applyProtection="0">
      <alignment vertical="center"/>
    </xf>
    <xf numFmtId="0" fontId="0" fillId="3" borderId="5" applyNumberFormat="0" applyFont="1" applyFill="1" applyBorder="1" applyAlignment="1" applyProtection="0">
      <alignment vertical="bottom"/>
    </xf>
    <xf numFmtId="0" fontId="5" borderId="7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horizontal="center" vertical="center"/>
    </xf>
    <xf numFmtId="0" fontId="0" fillId="2" borderId="5" applyNumberFormat="0" applyFont="1" applyFill="1" applyBorder="1" applyAlignment="1" applyProtection="0">
      <alignment horizontal="center" vertical="center"/>
    </xf>
    <xf numFmtId="0" fontId="0" borderId="8" applyNumberFormat="0" applyFont="1" applyFill="0" applyBorder="1" applyAlignment="1" applyProtection="0">
      <alignment vertical="bottom"/>
    </xf>
    <xf numFmtId="49" fontId="0" fillId="2" borderId="9" applyNumberFormat="1" applyFont="1" applyFill="1" applyBorder="1" applyAlignment="1" applyProtection="0">
      <alignment horizontal="center" vertical="center"/>
    </xf>
    <xf numFmtId="49" fontId="0" fillId="2" borderId="10" applyNumberFormat="1" applyFont="1" applyFill="1" applyBorder="1" applyAlignment="1" applyProtection="0">
      <alignment horizontal="center" vertical="center" wrapText="1"/>
    </xf>
    <xf numFmtId="59" fontId="0" fillId="3" borderId="11" applyNumberFormat="1" applyFont="1" applyFill="1" applyBorder="1" applyAlignment="1" applyProtection="0">
      <alignment horizontal="left" vertical="bottom"/>
    </xf>
    <xf numFmtId="0" fontId="0" fillId="2" borderId="12" applyNumberFormat="0" applyFont="1" applyFill="1" applyBorder="1" applyAlignment="1" applyProtection="0">
      <alignment horizontal="center" vertical="center"/>
    </xf>
    <xf numFmtId="0" fontId="0" fillId="2" borderId="13" applyNumberFormat="0" applyFont="1" applyFill="1" applyBorder="1" applyAlignment="1" applyProtection="0">
      <alignment horizontal="center" vertical="center"/>
    </xf>
    <xf numFmtId="49" fontId="0" fillId="2" borderId="14" applyNumberFormat="1" applyFont="1" applyFill="1" applyBorder="1" applyAlignment="1" applyProtection="0">
      <alignment horizontal="center" vertical="center" wrapText="1"/>
    </xf>
    <xf numFmtId="59" fontId="0" fillId="3" borderId="15" applyNumberFormat="1" applyFont="1" applyFill="1" applyBorder="1" applyAlignment="1" applyProtection="0">
      <alignment vertical="bottom"/>
    </xf>
    <xf numFmtId="59" fontId="0" fillId="3" borderId="11" applyNumberFormat="1" applyFont="1" applyFill="1" applyBorder="1" applyAlignment="1" applyProtection="0">
      <alignment vertical="bottom"/>
    </xf>
    <xf numFmtId="0" fontId="5" borderId="16" applyNumberFormat="0" applyFont="1" applyFill="0" applyBorder="1" applyAlignment="1" applyProtection="0">
      <alignment vertical="bottom"/>
    </xf>
    <xf numFmtId="0" fontId="0" borderId="16" applyNumberFormat="0" applyFont="1" applyFill="0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horizontal="center" vertical="center"/>
    </xf>
    <xf numFmtId="0" fontId="5" borderId="5" applyNumberFormat="0" applyFont="1" applyFill="0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vertical="center"/>
    </xf>
    <xf numFmtId="0" fontId="0" fillId="4" borderId="5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center"/>
    </xf>
    <xf numFmtId="49" fontId="0" fillId="2" borderId="9" applyNumberFormat="1" applyFont="1" applyFill="1" applyBorder="1" applyAlignment="1" applyProtection="0">
      <alignment horizontal="center" vertical="center" wrapText="1"/>
    </xf>
    <xf numFmtId="49" fontId="0" borderId="10" applyNumberFormat="1" applyFont="1" applyFill="0" applyBorder="1" applyAlignment="1" applyProtection="0">
      <alignment horizontal="center" vertical="bottom"/>
    </xf>
    <xf numFmtId="59" fontId="0" fillId="4" borderId="11" applyNumberFormat="1" applyFont="1" applyFill="1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horizontal="center" vertical="center" wrapText="1"/>
    </xf>
    <xf numFmtId="49" fontId="0" fillId="2" borderId="18" applyNumberFormat="1" applyFont="1" applyFill="1" applyBorder="1" applyAlignment="1" applyProtection="0">
      <alignment horizontal="center" vertical="bottom" wrapText="1"/>
    </xf>
    <xf numFmtId="59" fontId="0" fillId="4" borderId="19" applyNumberFormat="1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horizontal="center" vertical="center" wrapText="1"/>
    </xf>
    <xf numFmtId="49" fontId="0" borderId="14" applyNumberFormat="1" applyFont="1" applyFill="0" applyBorder="1" applyAlignment="1" applyProtection="0">
      <alignment horizontal="right" vertical="bottom"/>
    </xf>
    <xf numFmtId="59" fontId="0" borderId="15" applyNumberFormat="1" applyFont="1" applyFill="0" applyBorder="1" applyAlignment="1" applyProtection="0">
      <alignment vertical="bottom"/>
    </xf>
    <xf numFmtId="0" fontId="0" borderId="16" applyNumberFormat="0" applyFont="1" applyFill="0" applyBorder="1" applyAlignment="1" applyProtection="0">
      <alignment horizontal="center" vertical="bottom"/>
    </xf>
    <xf numFmtId="0" fontId="0" fillId="2" borderId="20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49" fontId="0" fillId="2" borderId="18" applyNumberFormat="1" applyFont="1" applyFill="1" applyBorder="1" applyAlignment="1" applyProtection="0">
      <alignment horizontal="center" vertical="center" wrapText="1"/>
    </xf>
    <xf numFmtId="49" fontId="0" fillId="2" borderId="22" applyNumberFormat="1" applyFont="1" applyFill="1" applyBorder="1" applyAlignment="1" applyProtection="0">
      <alignment horizontal="center" vertical="bottom" wrapText="1"/>
    </xf>
    <xf numFmtId="0" fontId="0" borderId="20" applyNumberFormat="0" applyFont="1" applyFill="0" applyBorder="1" applyAlignment="1" applyProtection="0">
      <alignment vertical="bottom"/>
    </xf>
    <xf numFmtId="60" fontId="0" borderId="21" applyNumberFormat="1" applyFont="1" applyFill="0" applyBorder="1" applyAlignment="1" applyProtection="0">
      <alignment vertical="bottom"/>
    </xf>
    <xf numFmtId="61" fontId="0" fillId="2" borderId="18" applyNumberFormat="1" applyFont="1" applyFill="1" applyBorder="1" applyAlignment="1" applyProtection="0">
      <alignment horizontal="center" vertical="center"/>
    </xf>
    <xf numFmtId="59" fontId="0" fillId="2" borderId="18" applyNumberFormat="1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0" fontId="0" borderId="5" applyNumberFormat="0" applyFont="1" applyFill="0" applyBorder="1" applyAlignment="1" applyProtection="0">
      <alignment horizontal="right" vertical="bottom"/>
    </xf>
    <xf numFmtId="49" fontId="0" borderId="21" applyNumberFormat="1" applyFont="1" applyFill="0" applyBorder="1" applyAlignment="1" applyProtection="0">
      <alignment horizontal="right" vertical="bottom"/>
    </xf>
    <xf numFmtId="59" fontId="0" fillId="3" borderId="18" applyNumberFormat="1" applyFont="1" applyFill="1" applyBorder="1" applyAlignment="1" applyProtection="0">
      <alignment vertical="bottom"/>
    </xf>
    <xf numFmtId="0" fontId="0" borderId="23" applyNumberFormat="0" applyFont="1" applyFill="0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49" fontId="0" fillId="2" borderId="25" applyNumberFormat="1" applyFont="1" applyFill="1" applyBorder="1" applyAlignment="1" applyProtection="0">
      <alignment horizontal="right" vertical="bottom"/>
    </xf>
    <xf numFmtId="0" fontId="0" fillId="2" borderId="26" applyNumberFormat="0" applyFont="1" applyFill="1" applyBorder="1" applyAlignment="1" applyProtection="0">
      <alignment horizontal="right" vertical="bottom"/>
    </xf>
    <xf numFmtId="49" fontId="0" fillId="2" borderId="18" applyNumberFormat="1" applyFont="1" applyFill="1" applyBorder="1" applyAlignment="1" applyProtection="0">
      <alignment horizontal="right"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59" fontId="0" borderId="5" applyNumberFormat="1" applyFont="1" applyFill="0" applyBorder="1" applyAlignment="1" applyProtection="0">
      <alignment vertical="bottom"/>
    </xf>
    <xf numFmtId="62" fontId="0" fillId="2" borderId="5" applyNumberFormat="1" applyFont="1" applyFill="1" applyBorder="1" applyAlignment="1" applyProtection="0">
      <alignment vertical="bottom"/>
    </xf>
    <xf numFmtId="49" fontId="0" fillId="2" borderId="18" applyNumberFormat="1" applyFont="1" applyFill="1" applyBorder="1" applyAlignment="1" applyProtection="0">
      <alignment horizontal="center" vertical="center"/>
    </xf>
    <xf numFmtId="10" fontId="0" fillId="2" borderId="18" applyNumberFormat="1" applyFont="1" applyFill="1" applyBorder="1" applyAlignment="1" applyProtection="0">
      <alignment vertical="bottom"/>
    </xf>
    <xf numFmtId="10" fontId="0" fillId="2" borderId="18" applyNumberFormat="1" applyFont="1" applyFill="1" applyBorder="1" applyAlignment="1" applyProtection="0">
      <alignment horizontal="center" vertical="center"/>
    </xf>
    <xf numFmtId="0" fontId="0" fillId="2" borderId="23" applyNumberFormat="0" applyFont="1" applyFill="1" applyBorder="1" applyAlignment="1" applyProtection="0">
      <alignment horizontal="left" vertical="center"/>
    </xf>
    <xf numFmtId="0" fontId="0" borderId="28" applyNumberFormat="0" applyFont="1" applyFill="0" applyBorder="1" applyAlignment="1" applyProtection="0">
      <alignment vertical="bottom"/>
    </xf>
    <xf numFmtId="0" fontId="0" fillId="2" borderId="18" applyNumberFormat="1" applyFont="1" applyFill="1" applyBorder="1" applyAlignment="1" applyProtection="0">
      <alignment horizontal="center" vertical="center"/>
    </xf>
    <xf numFmtId="0" fontId="0" fillId="2" borderId="25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horizontal="left" vertical="center"/>
    </xf>
    <xf numFmtId="0" fontId="0" fillId="2" borderId="18" applyNumberFormat="1" applyFont="1" applyFill="1" applyBorder="1" applyAlignment="1" applyProtection="0">
      <alignment vertical="bottom"/>
    </xf>
    <xf numFmtId="59" fontId="0" fillId="2" borderId="18" applyNumberFormat="1" applyFont="1" applyFill="1" applyBorder="1" applyAlignment="1" applyProtection="0">
      <alignment horizontal="left" vertical="center"/>
    </xf>
    <xf numFmtId="0" fontId="0" borderId="29" applyNumberFormat="0" applyFont="1" applyFill="0" applyBorder="1" applyAlignment="1" applyProtection="0">
      <alignment vertical="bottom"/>
    </xf>
    <xf numFmtId="49" fontId="6" fillId="5" borderId="25" applyNumberFormat="1" applyFont="1" applyFill="1" applyBorder="1" applyAlignment="1" applyProtection="0">
      <alignment vertical="bottom"/>
    </xf>
    <xf numFmtId="0" fontId="6" fillId="5" borderId="24" applyNumberFormat="0" applyFont="1" applyFill="1" applyBorder="1" applyAlignment="1" applyProtection="0">
      <alignment vertical="bottom"/>
    </xf>
    <xf numFmtId="0" fontId="6" fillId="5" borderId="26" applyNumberFormat="0" applyFont="1" applyFill="1" applyBorder="1" applyAlignment="1" applyProtection="0">
      <alignment vertical="bottom"/>
    </xf>
    <xf numFmtId="59" fontId="0" borderId="21" applyNumberFormat="1" applyFont="1" applyFill="0" applyBorder="1" applyAlignment="1" applyProtection="0">
      <alignment vertical="bottom"/>
    </xf>
    <xf numFmtId="59" fontId="0" fillId="2" borderId="23" applyNumberFormat="1" applyFont="1" applyFill="1" applyBorder="1" applyAlignment="1" applyProtection="0">
      <alignment horizontal="left" vertical="center"/>
    </xf>
    <xf numFmtId="0" fontId="0" borderId="30" applyNumberFormat="0" applyFont="1" applyFill="0" applyBorder="1" applyAlignment="1" applyProtection="0">
      <alignment vertical="bottom"/>
    </xf>
    <xf numFmtId="49" fontId="0" borderId="28" applyNumberFormat="1" applyFont="1" applyFill="0" applyBorder="1" applyAlignment="1" applyProtection="0">
      <alignment horizontal="right" vertical="bottom"/>
    </xf>
    <xf numFmtId="59" fontId="0" borderId="28" applyNumberFormat="1" applyFont="1" applyFill="0" applyBorder="1" applyAlignment="1" applyProtection="0">
      <alignment vertical="bottom"/>
    </xf>
    <xf numFmtId="9" fontId="0" fillId="2" borderId="18" applyNumberFormat="1" applyFont="1" applyFill="1" applyBorder="1" applyAlignment="1" applyProtection="0">
      <alignment horizontal="center" vertical="center"/>
    </xf>
    <xf numFmtId="9" fontId="0" fillId="2" borderId="18" applyNumberFormat="1" applyFont="1" applyFill="1" applyBorder="1" applyAlignment="1" applyProtection="0">
      <alignment horizontal="left" vertical="center"/>
    </xf>
    <xf numFmtId="49" fontId="0" borderId="5" applyNumberFormat="1" applyFont="1" applyFill="0" applyBorder="1" applyAlignment="1" applyProtection="0">
      <alignment horizontal="right" vertical="bottom"/>
    </xf>
    <xf numFmtId="0" fontId="0" fillId="2" borderId="18" applyNumberFormat="0" applyFont="1" applyFill="1" applyBorder="1" applyAlignment="1" applyProtection="0">
      <alignment horizontal="center" vertical="center"/>
    </xf>
    <xf numFmtId="49" fontId="0" fillId="2" borderId="5" applyNumberFormat="1" applyFont="1" applyFill="1" applyBorder="1" applyAlignment="1" applyProtection="0">
      <alignment horizontal="right" vertical="center"/>
    </xf>
    <xf numFmtId="63" fontId="0" borderId="5" applyNumberFormat="1" applyFont="1" applyFill="0" applyBorder="1" applyAlignment="1" applyProtection="0">
      <alignment vertical="bottom"/>
    </xf>
    <xf numFmtId="64" fontId="0" fillId="2" borderId="18" applyNumberFormat="1" applyFont="1" applyFill="1" applyBorder="1" applyAlignment="1" applyProtection="0">
      <alignment horizontal="center" vertical="bottom"/>
    </xf>
    <xf numFmtId="0" fontId="0" fillId="2" borderId="30" applyNumberFormat="0" applyFont="1" applyFill="1" applyBorder="1" applyAlignment="1" applyProtection="0">
      <alignment vertical="bottom"/>
    </xf>
    <xf numFmtId="60" fontId="0" fillId="2" borderId="5" applyNumberFormat="1" applyFont="1" applyFill="1" applyBorder="1" applyAlignment="1" applyProtection="0">
      <alignment horizontal="left" vertical="center"/>
    </xf>
    <xf numFmtId="0" fontId="0" borderId="23" applyNumberFormat="0" applyFont="1" applyFill="0" applyBorder="1" applyAlignment="1" applyProtection="0">
      <alignment horizontal="right" vertical="bottom"/>
    </xf>
    <xf numFmtId="49" fontId="7" borderId="5" applyNumberFormat="1" applyFont="1" applyFill="0" applyBorder="1" applyAlignment="1" applyProtection="0">
      <alignment horizontal="right" vertical="bottom"/>
    </xf>
    <xf numFmtId="59" fontId="7" borderId="5" applyNumberFormat="1" applyFont="1" applyFill="0" applyBorder="1" applyAlignment="1" applyProtection="0">
      <alignment vertical="bottom"/>
    </xf>
    <xf numFmtId="0" fontId="0" borderId="22" applyNumberFormat="0" applyFont="1" applyFill="0" applyBorder="1" applyAlignment="1" applyProtection="0">
      <alignment vertical="bottom"/>
    </xf>
    <xf numFmtId="49" fontId="0" borderId="20" applyNumberFormat="1" applyFont="1" applyFill="0" applyBorder="1" applyAlignment="1" applyProtection="0">
      <alignment horizontal="right" vertical="bottom"/>
    </xf>
    <xf numFmtId="65" fontId="0" borderId="20" applyNumberFormat="1" applyFont="1" applyFill="0" applyBorder="1" applyAlignment="1" applyProtection="0">
      <alignment vertical="bottom"/>
    </xf>
    <xf numFmtId="49" fontId="0" fillId="2" borderId="31" applyNumberFormat="1" applyFont="1" applyFill="1" applyBorder="1" applyAlignment="1" applyProtection="0">
      <alignment horizontal="center" vertical="center" wrapText="1"/>
    </xf>
    <xf numFmtId="49" fontId="0" fillId="5" borderId="25" applyNumberFormat="1" applyFont="1" applyFill="1" applyBorder="1" applyAlignment="1" applyProtection="0">
      <alignment horizontal="right" vertical="bottom"/>
    </xf>
    <xf numFmtId="0" fontId="0" fillId="5" borderId="26" applyNumberFormat="0" applyFont="1" applyFill="1" applyBorder="1" applyAlignment="1" applyProtection="0">
      <alignment horizontal="right" vertical="bottom"/>
    </xf>
    <xf numFmtId="59" fontId="8" borderId="18" applyNumberFormat="1" applyFont="1" applyFill="0" applyBorder="1" applyAlignment="1" applyProtection="0">
      <alignment horizontal="right" vertical="bottom"/>
    </xf>
    <xf numFmtId="0" fontId="0" fillId="2" borderId="32" applyNumberFormat="0" applyFont="1" applyFill="1" applyBorder="1" applyAlignment="1" applyProtection="0">
      <alignment horizontal="center" vertical="center" wrapText="1"/>
    </xf>
    <xf numFmtId="0" fontId="9" borderId="28" applyNumberFormat="0" applyFont="1" applyFill="0" applyBorder="1" applyAlignment="1" applyProtection="0">
      <alignment vertical="bottom"/>
    </xf>
    <xf numFmtId="59" fontId="7" borderId="28" applyNumberFormat="1" applyFont="1" applyFill="0" applyBorder="1" applyAlignment="1" applyProtection="0">
      <alignment vertical="bottom"/>
    </xf>
    <xf numFmtId="0" fontId="9" borderId="20" applyNumberFormat="0" applyFont="1" applyFill="0" applyBorder="1" applyAlignment="1" applyProtection="0">
      <alignment vertical="bottom"/>
    </xf>
    <xf numFmtId="49" fontId="0" fillId="4" borderId="25" applyNumberFormat="1" applyFont="1" applyFill="1" applyBorder="1" applyAlignment="1" applyProtection="0">
      <alignment vertical="bottom"/>
    </xf>
    <xf numFmtId="0" fontId="0" fillId="4" borderId="24" applyNumberFormat="0" applyFont="1" applyFill="1" applyBorder="1" applyAlignment="1" applyProtection="0">
      <alignment vertical="bottom"/>
    </xf>
    <xf numFmtId="0" fontId="0" fillId="4" borderId="26" applyNumberFormat="0" applyFont="1" applyFill="1" applyBorder="1" applyAlignment="1" applyProtection="0">
      <alignment vertical="bottom"/>
    </xf>
    <xf numFmtId="63" fontId="0" fillId="2" borderId="18" applyNumberFormat="1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horizontal="center" vertical="bottom"/>
    </xf>
    <xf numFmtId="59" fontId="0" fillId="2" borderId="28" applyNumberFormat="1" applyFont="1" applyFill="1" applyBorder="1" applyAlignment="1" applyProtection="0">
      <alignment vertical="bottom"/>
    </xf>
    <xf numFmtId="59" fontId="0" fillId="2" borderId="5" applyNumberFormat="1" applyFont="1" applyFill="1" applyBorder="1" applyAlignment="1" applyProtection="0">
      <alignment vertical="bottom"/>
    </xf>
    <xf numFmtId="59" fontId="0" fillId="2" borderId="6" applyNumberFormat="1" applyFont="1" applyFill="1" applyBorder="1" applyAlignment="1" applyProtection="0">
      <alignment vertical="bottom"/>
    </xf>
    <xf numFmtId="0" fontId="0" fillId="4" borderId="25" applyNumberFormat="0" applyFont="1" applyFill="1" applyBorder="1" applyAlignment="1" applyProtection="0">
      <alignment vertical="bottom"/>
    </xf>
    <xf numFmtId="49" fontId="0" fillId="4" borderId="26" applyNumberFormat="1" applyFont="1" applyFill="1" applyBorder="1" applyAlignment="1" applyProtection="0">
      <alignment horizontal="right" vertical="bottom"/>
    </xf>
    <xf numFmtId="59" fontId="10" borderId="18" applyNumberFormat="1" applyFont="1" applyFill="0" applyBorder="1" applyAlignment="1" applyProtection="0">
      <alignment vertical="bottom"/>
    </xf>
    <xf numFmtId="63" fontId="0" borderId="23" applyNumberFormat="1" applyFont="1" applyFill="0" applyBorder="1" applyAlignment="1" applyProtection="0">
      <alignment vertical="bottom"/>
    </xf>
    <xf numFmtId="65" fontId="0" borderId="5" applyNumberFormat="1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49" fontId="7" borderId="34" applyNumberFormat="1" applyFont="1" applyFill="0" applyBorder="1" applyAlignment="1" applyProtection="0">
      <alignment horizontal="right" vertical="bottom"/>
    </xf>
    <xf numFmtId="59" fontId="7" fillId="2" borderId="35" applyNumberFormat="1" applyFont="1" applyFill="1" applyBorder="1" applyAlignment="1" applyProtection="0">
      <alignment horizontal="center" vertical="center"/>
    </xf>
    <xf numFmtId="0" fontId="7" borderId="36" applyNumberFormat="0" applyFont="1" applyFill="0" applyBorder="1" applyAlignment="1" applyProtection="0">
      <alignment vertical="bottom"/>
    </xf>
    <xf numFmtId="9" fontId="7" borderId="37" applyNumberFormat="1" applyFont="1" applyFill="0" applyBorder="1" applyAlignment="1" applyProtection="0">
      <alignment horizontal="right" vertical="bottom"/>
    </xf>
    <xf numFmtId="0" fontId="0" borderId="38" applyNumberFormat="0" applyFont="1" applyFill="0" applyBorder="1" applyAlignment="1" applyProtection="0">
      <alignment vertical="bottom"/>
    </xf>
    <xf numFmtId="0" fontId="0" borderId="39" applyNumberFormat="0" applyFont="1" applyFill="0" applyBorder="1" applyAlignment="1" applyProtection="0">
      <alignment vertical="bottom"/>
    </xf>
    <xf numFmtId="0" fontId="0" fillId="2" borderId="39" applyNumberFormat="0" applyFont="1" applyFill="1" applyBorder="1" applyAlignment="1" applyProtection="0">
      <alignment vertical="bottom"/>
    </xf>
    <xf numFmtId="0" fontId="0" fillId="2" borderId="4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040404"/>
      <rgbColor rgb="ffffe598"/>
      <rgbColor rgb="ffc5deb5"/>
      <rgbColor rgb="fff4b083"/>
      <rgbColor rgb="ffff0000"/>
      <rgbColor rgb="ff3856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Q60"/>
  <sheetViews>
    <sheetView workbookViewId="0" showGridLines="0" defaultGridColor="1"/>
  </sheetViews>
  <sheetFormatPr defaultColWidth="10.8333" defaultRowHeight="15" customHeight="1" outlineLevelRow="0" outlineLevelCol="0"/>
  <cols>
    <col min="1" max="1" width="5.17188" style="1" customWidth="1"/>
    <col min="2" max="2" width="23" style="1" customWidth="1"/>
    <col min="3" max="3" width="50.5" style="1" customWidth="1"/>
    <col min="4" max="4" width="16.5" style="1" customWidth="1"/>
    <col min="5" max="5" width="18.5" style="1" customWidth="1"/>
    <col min="6" max="6" width="18.8516" style="1" customWidth="1"/>
    <col min="7" max="7" width="17.6719" style="1" customWidth="1"/>
    <col min="8" max="8" width="17.5" style="1" customWidth="1"/>
    <col min="9" max="9" width="15.8516" style="1" customWidth="1"/>
    <col min="10" max="10" hidden="1" width="10.8333" style="1" customWidth="1"/>
    <col min="11" max="17" width="15.8516" style="1" customWidth="1"/>
    <col min="18" max="16384" width="10.8516" style="1" customWidth="1"/>
  </cols>
  <sheetData>
    <row r="1" ht="15" customHeight="1">
      <c r="A1" s="2"/>
      <c r="B1" s="3"/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5"/>
    </row>
    <row r="2" ht="15.75" customHeight="1">
      <c r="A2" s="6"/>
      <c r="B2" t="s" s="7">
        <v>0</v>
      </c>
      <c r="C2" s="8"/>
      <c r="D2" s="8"/>
      <c r="E2" s="8"/>
      <c r="F2" s="8"/>
      <c r="G2" s="8"/>
      <c r="H2" s="8"/>
      <c r="I2" s="8"/>
      <c r="J2" s="9"/>
      <c r="K2" s="9"/>
      <c r="L2" s="9"/>
      <c r="M2" s="9"/>
      <c r="N2" s="9"/>
      <c r="O2" s="9"/>
      <c r="P2" s="9"/>
      <c r="Q2" s="10"/>
    </row>
    <row r="3" ht="18.75" customHeight="1">
      <c r="A3" s="6"/>
      <c r="B3" t="s" s="11">
        <v>1</v>
      </c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9"/>
      <c r="O3" s="9"/>
      <c r="P3" s="9"/>
      <c r="Q3" s="10"/>
    </row>
    <row r="4" ht="15" customHeight="1">
      <c r="A4" s="6"/>
      <c r="B4" s="8"/>
      <c r="C4" s="8"/>
      <c r="D4" s="8"/>
      <c r="E4" s="8"/>
      <c r="F4" s="8"/>
      <c r="G4" s="8"/>
      <c r="H4" s="8"/>
      <c r="I4" s="8"/>
      <c r="J4" s="9"/>
      <c r="K4" s="9"/>
      <c r="L4" s="9"/>
      <c r="M4" s="9"/>
      <c r="N4" s="9"/>
      <c r="O4" s="9"/>
      <c r="P4" s="9"/>
      <c r="Q4" s="10"/>
    </row>
    <row r="5" ht="15" customHeight="1">
      <c r="A5" s="6"/>
      <c r="B5" t="s" s="12">
        <v>2</v>
      </c>
      <c r="C5" t="s" s="13">
        <v>3</v>
      </c>
      <c r="D5" s="14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  <c r="Q5" s="10"/>
    </row>
    <row r="6" ht="15.75" customHeight="1">
      <c r="A6" s="6"/>
      <c r="B6" s="15"/>
      <c r="C6" s="16"/>
      <c r="D6" s="17"/>
      <c r="E6" s="18"/>
      <c r="F6" s="18"/>
      <c r="G6" s="8"/>
      <c r="H6" s="8"/>
      <c r="I6" s="8"/>
      <c r="J6" s="9"/>
      <c r="K6" s="9"/>
      <c r="L6" s="9"/>
      <c r="M6" s="9"/>
      <c r="N6" s="9"/>
      <c r="O6" s="9"/>
      <c r="P6" s="9"/>
      <c r="Q6" s="10"/>
    </row>
    <row r="7" ht="16.5" customHeight="1">
      <c r="A7" s="19"/>
      <c r="B7" t="s" s="20">
        <v>4</v>
      </c>
      <c r="C7" t="s" s="21">
        <v>5</v>
      </c>
      <c r="D7" s="22"/>
      <c r="E7" s="23"/>
      <c r="F7" s="18"/>
      <c r="G7" s="8"/>
      <c r="H7" s="8"/>
      <c r="I7" s="8"/>
      <c r="J7" s="9"/>
      <c r="K7" s="9"/>
      <c r="L7" s="9"/>
      <c r="M7" s="9"/>
      <c r="N7" s="9"/>
      <c r="O7" s="9"/>
      <c r="P7" s="9"/>
      <c r="Q7" s="10"/>
    </row>
    <row r="8" ht="15.75" customHeight="1">
      <c r="A8" s="19"/>
      <c r="B8" s="24"/>
      <c r="C8" t="s" s="25">
        <v>6</v>
      </c>
      <c r="D8" s="26"/>
      <c r="E8" s="23"/>
      <c r="F8" s="18"/>
      <c r="G8" s="8"/>
      <c r="H8" s="8"/>
      <c r="I8" s="8"/>
      <c r="J8" s="9"/>
      <c r="K8" s="9"/>
      <c r="L8" s="9"/>
      <c r="M8" s="9"/>
      <c r="N8" s="9"/>
      <c r="O8" s="9"/>
      <c r="P8" s="9"/>
      <c r="Q8" s="10"/>
    </row>
    <row r="9" ht="36" customHeight="1">
      <c r="A9" s="19"/>
      <c r="B9" t="s" s="20">
        <v>7</v>
      </c>
      <c r="C9" t="s" s="21">
        <v>8</v>
      </c>
      <c r="D9" s="27"/>
      <c r="E9" s="23"/>
      <c r="F9" s="18"/>
      <c r="G9" s="8"/>
      <c r="H9" s="8"/>
      <c r="I9" s="8"/>
      <c r="J9" s="9"/>
      <c r="K9" s="9"/>
      <c r="L9" s="9"/>
      <c r="M9" s="9"/>
      <c r="N9" s="9"/>
      <c r="O9" s="9"/>
      <c r="P9" s="9"/>
      <c r="Q9" s="10"/>
    </row>
    <row r="10" ht="30.75" customHeight="1">
      <c r="A10" s="19"/>
      <c r="B10" s="24"/>
      <c r="C10" t="s" s="25">
        <v>9</v>
      </c>
      <c r="D10" s="26"/>
      <c r="E10" s="23"/>
      <c r="F10" s="18"/>
      <c r="G10" s="8"/>
      <c r="H10" s="8"/>
      <c r="I10" s="8"/>
      <c r="J10" s="9"/>
      <c r="K10" s="9"/>
      <c r="L10" s="9"/>
      <c r="M10" s="9"/>
      <c r="N10" s="9"/>
      <c r="O10" s="9"/>
      <c r="P10" s="9"/>
      <c r="Q10" s="10"/>
    </row>
    <row r="11" ht="15" customHeight="1">
      <c r="A11" s="6"/>
      <c r="B11" s="28"/>
      <c r="C11" s="29"/>
      <c r="D11" s="30"/>
      <c r="E11" s="18"/>
      <c r="F11" s="18"/>
      <c r="G11" s="8"/>
      <c r="H11" s="8"/>
      <c r="I11" s="8"/>
      <c r="J11" s="9"/>
      <c r="K11" s="9"/>
      <c r="L11" s="9"/>
      <c r="M11" s="9"/>
      <c r="N11" s="9"/>
      <c r="O11" s="9"/>
      <c r="P11" s="9"/>
      <c r="Q11" s="10"/>
    </row>
    <row r="12" ht="15" customHeight="1">
      <c r="A12" s="6"/>
      <c r="B12" s="31"/>
      <c r="C12" t="s" s="32">
        <v>10</v>
      </c>
      <c r="D12" s="33"/>
      <c r="E12" s="18"/>
      <c r="F12" s="18"/>
      <c r="G12" s="8"/>
      <c r="H12" s="8"/>
      <c r="I12" s="8"/>
      <c r="J12" s="9"/>
      <c r="K12" s="9"/>
      <c r="L12" s="9"/>
      <c r="M12" s="9"/>
      <c r="N12" s="9"/>
      <c r="O12" s="9"/>
      <c r="P12" s="9"/>
      <c r="Q12" s="10"/>
    </row>
    <row r="13" ht="15.75" customHeight="1">
      <c r="A13" s="6"/>
      <c r="B13" s="15"/>
      <c r="C13" s="34"/>
      <c r="D13" s="16"/>
      <c r="E13" s="18"/>
      <c r="F13" s="18"/>
      <c r="G13" s="8"/>
      <c r="H13" s="8"/>
      <c r="I13" s="8"/>
      <c r="J13" s="9"/>
      <c r="K13" s="9"/>
      <c r="L13" s="9"/>
      <c r="M13" s="9"/>
      <c r="N13" s="9"/>
      <c r="O13" s="9"/>
      <c r="P13" s="9"/>
      <c r="Q13" s="10"/>
    </row>
    <row r="14" ht="15" customHeight="1">
      <c r="A14" s="19"/>
      <c r="B14" t="s" s="35">
        <v>11</v>
      </c>
      <c r="C14" t="s" s="36">
        <v>12</v>
      </c>
      <c r="D14" s="37">
        <f>L29</f>
        <v>0</v>
      </c>
      <c r="E14" s="38"/>
      <c r="F14" s="18"/>
      <c r="G14" s="8"/>
      <c r="H14" s="8"/>
      <c r="I14" s="8"/>
      <c r="J14" s="9"/>
      <c r="K14" s="9"/>
      <c r="L14" s="9"/>
      <c r="M14" s="9"/>
      <c r="N14" s="9"/>
      <c r="O14" s="9"/>
      <c r="P14" s="9"/>
      <c r="Q14" s="10"/>
    </row>
    <row r="15" ht="16" customHeight="1">
      <c r="A15" s="19"/>
      <c r="B15" s="39"/>
      <c r="C15" t="s" s="40">
        <v>13</v>
      </c>
      <c r="D15" s="41">
        <f>M29</f>
        <v>0</v>
      </c>
      <c r="E15" s="23"/>
      <c r="F15" s="18"/>
      <c r="G15" s="8"/>
      <c r="H15" s="8"/>
      <c r="I15" s="8"/>
      <c r="J15" s="9"/>
      <c r="K15" s="9"/>
      <c r="L15" s="9"/>
      <c r="M15" s="9"/>
      <c r="N15" s="9"/>
      <c r="O15" s="9"/>
      <c r="P15" s="9"/>
      <c r="Q15" s="10"/>
    </row>
    <row r="16" ht="16" customHeight="1">
      <c r="A16" s="19"/>
      <c r="B16" s="39"/>
      <c r="C16" t="s" s="40">
        <v>14</v>
      </c>
      <c r="D16" s="41">
        <f>N29</f>
        <v>0</v>
      </c>
      <c r="E16" s="23"/>
      <c r="F16" s="18"/>
      <c r="G16" s="8"/>
      <c r="H16" s="8"/>
      <c r="I16" s="8"/>
      <c r="J16" s="9"/>
      <c r="K16" s="9"/>
      <c r="L16" s="9"/>
      <c r="M16" s="9"/>
      <c r="N16" s="9"/>
      <c r="O16" s="9"/>
      <c r="P16" s="9"/>
      <c r="Q16" s="10"/>
    </row>
    <row r="17" ht="15.75" customHeight="1">
      <c r="A17" s="19"/>
      <c r="B17" s="42"/>
      <c r="C17" t="s" s="43">
        <v>15</v>
      </c>
      <c r="D17" s="44">
        <f>D14+E14+D15+D16</f>
        <v>0</v>
      </c>
      <c r="E17" s="23"/>
      <c r="F17" s="18"/>
      <c r="G17" s="8"/>
      <c r="H17" s="8"/>
      <c r="I17" s="8"/>
      <c r="J17" s="9"/>
      <c r="K17" s="9"/>
      <c r="L17" s="9"/>
      <c r="M17" s="9"/>
      <c r="N17" s="9"/>
      <c r="O17" s="9"/>
      <c r="P17" s="9"/>
      <c r="Q17" s="10"/>
    </row>
    <row r="18" ht="15.75" customHeight="1">
      <c r="A18" s="6"/>
      <c r="B18" s="29"/>
      <c r="C18" s="45"/>
      <c r="D18" s="29"/>
      <c r="E18" s="8"/>
      <c r="F18" s="8"/>
      <c r="G18" s="8"/>
      <c r="H18" s="8"/>
      <c r="I18" s="8"/>
      <c r="J18" s="9"/>
      <c r="K18" s="46"/>
      <c r="L18" s="47"/>
      <c r="M18" s="9"/>
      <c r="N18" s="9"/>
      <c r="O18" s="9"/>
      <c r="P18" s="9"/>
      <c r="Q18" s="10"/>
    </row>
    <row r="19" ht="15" customHeight="1">
      <c r="A19" s="6"/>
      <c r="B19" t="s" s="12">
        <v>16</v>
      </c>
      <c r="C19" s="8"/>
      <c r="D19" s="8"/>
      <c r="E19" s="8"/>
      <c r="F19" s="8"/>
      <c r="G19" s="8"/>
      <c r="H19" s="8"/>
      <c r="I19" s="48"/>
      <c r="J19" s="49"/>
      <c r="K19" t="s" s="50">
        <v>17</v>
      </c>
      <c r="L19" t="s" s="21">
        <v>18</v>
      </c>
      <c r="M19" t="s" s="51">
        <v>19</v>
      </c>
      <c r="N19" s="9"/>
      <c r="O19" s="9"/>
      <c r="P19" s="9"/>
      <c r="Q19" s="10"/>
    </row>
    <row r="20" ht="15" customHeight="1">
      <c r="A20" s="6"/>
      <c r="B20" s="8"/>
      <c r="C20" s="8"/>
      <c r="D20" s="52"/>
      <c r="E20" s="8"/>
      <c r="F20" s="8"/>
      <c r="G20" s="8"/>
      <c r="H20" s="8"/>
      <c r="I20" s="53"/>
      <c r="J20" s="49"/>
      <c r="K20" s="54">
        <f>3.5/12</f>
        <v>0.291666666666667</v>
      </c>
      <c r="L20" s="55">
        <f>D7*K20</f>
        <v>0</v>
      </c>
      <c r="M20" s="55">
        <f>D8*K20</f>
        <v>0</v>
      </c>
      <c r="N20" s="56"/>
      <c r="O20" s="9"/>
      <c r="P20" s="9"/>
      <c r="Q20" s="10"/>
    </row>
    <row r="21" ht="14.25" customHeight="1">
      <c r="A21" s="6"/>
      <c r="B21" s="57"/>
      <c r="C21" t="s" s="58">
        <v>20</v>
      </c>
      <c r="D21" s="59"/>
      <c r="E21" s="60"/>
      <c r="F21" s="8"/>
      <c r="G21" s="8"/>
      <c r="H21" s="8"/>
      <c r="I21" s="8"/>
      <c r="J21" s="9"/>
      <c r="K21" s="61"/>
      <c r="L21" s="61"/>
      <c r="M21" s="61"/>
      <c r="N21" s="46"/>
      <c r="O21" s="46"/>
      <c r="P21" s="46"/>
      <c r="Q21" s="10"/>
    </row>
    <row r="22" ht="15" customHeight="1">
      <c r="A22" s="6"/>
      <c r="B22" s="57"/>
      <c r="C22" t="s" s="58">
        <v>21</v>
      </c>
      <c r="D22" s="59"/>
      <c r="E22" s="60"/>
      <c r="F22" s="8"/>
      <c r="G22" s="8"/>
      <c r="H22" s="8"/>
      <c r="I22" s="48"/>
      <c r="J22" s="49"/>
      <c r="K22" t="s" s="62">
        <v>22</v>
      </c>
      <c r="L22" s="63"/>
      <c r="M22" s="55">
        <v>8650</v>
      </c>
      <c r="N22" s="55"/>
      <c r="O22" t="s" s="64">
        <v>23</v>
      </c>
      <c r="P22" s="55">
        <f>3.5*M22</f>
        <v>30275</v>
      </c>
      <c r="Q22" s="65"/>
    </row>
    <row r="23" ht="15" customHeight="1">
      <c r="A23" s="6"/>
      <c r="B23" s="8"/>
      <c r="C23" t="s" s="58">
        <v>24</v>
      </c>
      <c r="D23" s="59"/>
      <c r="E23" s="60"/>
      <c r="F23" s="8"/>
      <c r="G23" s="8"/>
      <c r="H23" s="8"/>
      <c r="I23" s="8"/>
      <c r="J23" s="9"/>
      <c r="K23" s="66"/>
      <c r="L23" s="66"/>
      <c r="M23" s="66"/>
      <c r="N23" s="66"/>
      <c r="O23" s="66"/>
      <c r="P23" s="66"/>
      <c r="Q23" s="10"/>
    </row>
    <row r="24" ht="17.25" customHeight="1">
      <c r="A24" s="6"/>
      <c r="B24" s="8"/>
      <c r="C24" t="s" s="58">
        <v>25</v>
      </c>
      <c r="D24" s="59"/>
      <c r="E24" s="60"/>
      <c r="F24" s="8"/>
      <c r="G24" s="8"/>
      <c r="H24" s="8"/>
      <c r="I24" s="8"/>
      <c r="J24" s="9"/>
      <c r="K24" s="9"/>
      <c r="L24" s="9"/>
      <c r="M24" s="9"/>
      <c r="N24" s="9"/>
      <c r="O24" s="9"/>
      <c r="P24" s="9"/>
      <c r="Q24" s="10"/>
    </row>
    <row r="25" ht="15" customHeight="1">
      <c r="A25" s="6"/>
      <c r="B25" s="57"/>
      <c r="C25" s="8"/>
      <c r="D25" s="67"/>
      <c r="E25" s="68"/>
      <c r="F25" s="8"/>
      <c r="G25" s="8"/>
      <c r="H25" s="8"/>
      <c r="I25" s="68"/>
      <c r="J25" s="69"/>
      <c r="K25" s="46"/>
      <c r="L25" s="46"/>
      <c r="M25" s="46"/>
      <c r="N25" s="46"/>
      <c r="O25" s="46"/>
      <c r="P25" s="9"/>
      <c r="Q25" s="10"/>
    </row>
    <row r="26" ht="15" customHeight="1">
      <c r="A26" s="6"/>
      <c r="B26" s="57"/>
      <c r="C26" t="s" s="58">
        <v>26</v>
      </c>
      <c r="D26" s="59"/>
      <c r="E26" s="60"/>
      <c r="F26" s="8"/>
      <c r="G26" s="8"/>
      <c r="H26" s="8"/>
      <c r="I26" s="48"/>
      <c r="J26" s="49"/>
      <c r="K26" t="s" s="70">
        <v>27</v>
      </c>
      <c r="L26" s="71">
        <f>1.5/3.5</f>
        <v>0.428571428571429</v>
      </c>
      <c r="M26" s="71">
        <f t="shared" si="9" ref="M26:N26">1/3.5</f>
        <v>0.285714285714286</v>
      </c>
      <c r="N26" s="71">
        <f t="shared" si="9"/>
        <v>0.285714285714286</v>
      </c>
      <c r="O26" s="72">
        <f>L26+M26+N26</f>
        <v>1</v>
      </c>
      <c r="P26" s="73"/>
      <c r="Q26" s="10"/>
    </row>
    <row r="27" ht="14.25" customHeight="1">
      <c r="A27" s="6"/>
      <c r="B27" s="8"/>
      <c r="C27" s="8"/>
      <c r="D27" s="74"/>
      <c r="E27" s="8"/>
      <c r="F27" s="8"/>
      <c r="G27" s="8"/>
      <c r="H27" s="8"/>
      <c r="I27" s="48"/>
      <c r="J27" s="49"/>
      <c r="K27" t="b" s="75">
        <v>1</v>
      </c>
      <c r="L27" t="s" s="70">
        <v>28</v>
      </c>
      <c r="M27" t="s" s="70">
        <v>29</v>
      </c>
      <c r="N27" t="s" s="70">
        <v>30</v>
      </c>
      <c r="O27" s="76"/>
      <c r="P27" s="77"/>
      <c r="Q27" s="10"/>
    </row>
    <row r="28" ht="15" customHeight="1">
      <c r="A28" s="6"/>
      <c r="B28" t="s" s="12">
        <v>31</v>
      </c>
      <c r="C28" s="8"/>
      <c r="D28" s="8"/>
      <c r="E28" s="8"/>
      <c r="F28" s="8"/>
      <c r="G28" s="8"/>
      <c r="H28" s="8"/>
      <c r="I28" s="48"/>
      <c r="J28" s="49"/>
      <c r="K28" s="78">
        <v>2019</v>
      </c>
      <c r="L28" s="55">
        <f>L26*M20</f>
        <v>0</v>
      </c>
      <c r="M28" s="55">
        <f>M26*M20</f>
        <v>0</v>
      </c>
      <c r="N28" s="55">
        <f>N26*M20</f>
        <v>0</v>
      </c>
      <c r="O28" s="79">
        <f>L28+M28+N28</f>
        <v>0</v>
      </c>
      <c r="P28" s="56"/>
      <c r="Q28" s="10"/>
    </row>
    <row r="29" ht="15" customHeight="1">
      <c r="A29" s="6"/>
      <c r="B29" s="52"/>
      <c r="C29" s="52"/>
      <c r="D29" s="52"/>
      <c r="E29" s="8"/>
      <c r="F29" s="8"/>
      <c r="G29" s="8"/>
      <c r="H29" s="8"/>
      <c r="I29" s="48"/>
      <c r="J29" s="49"/>
      <c r="K29" s="78">
        <v>2020</v>
      </c>
      <c r="L29" s="55">
        <f>IF($K$27=TRUE,ROUNDUP($D$10*L34,0),0)</f>
        <v>0</v>
      </c>
      <c r="M29" s="55">
        <f>IF($K$27=TRUE,ROUNDUP($D$10*M34,0),0)</f>
        <v>0</v>
      </c>
      <c r="N29" s="55">
        <f>IF($K$27=TRUE,D10-(L29+M29),0)</f>
        <v>0</v>
      </c>
      <c r="O29" s="79">
        <f>L29+M29+N29</f>
        <v>0</v>
      </c>
      <c r="P29" s="56"/>
      <c r="Q29" s="10"/>
    </row>
    <row r="30" ht="15.75" customHeight="1">
      <c r="A30" s="80"/>
      <c r="B30" t="s" s="81">
        <v>32</v>
      </c>
      <c r="C30" s="82"/>
      <c r="D30" s="83"/>
      <c r="E30" s="60"/>
      <c r="F30" s="8"/>
      <c r="G30" s="8"/>
      <c r="H30" s="8"/>
      <c r="I30" s="84"/>
      <c r="J30" s="49"/>
      <c r="K30" t="s" s="64">
        <v>33</v>
      </c>
      <c r="L30" s="55">
        <f>1.5*M22</f>
        <v>12975</v>
      </c>
      <c r="M30" s="55">
        <f>M22</f>
        <v>8650</v>
      </c>
      <c r="N30" s="55">
        <f>M22</f>
        <v>8650</v>
      </c>
      <c r="O30" s="79">
        <f>L30+M30+N30</f>
        <v>30275</v>
      </c>
      <c r="P30" s="85"/>
      <c r="Q30" s="10"/>
    </row>
    <row r="31" ht="15" customHeight="1">
      <c r="A31" s="80"/>
      <c r="B31" s="86"/>
      <c r="C31" t="s" s="87">
        <v>34</v>
      </c>
      <c r="D31" s="88">
        <f>L20+MIN(M20,O30)</f>
        <v>0</v>
      </c>
      <c r="E31" s="8"/>
      <c r="F31" s="8"/>
      <c r="G31" s="8"/>
      <c r="H31" s="8"/>
      <c r="I31" s="84"/>
      <c r="J31" s="49"/>
      <c r="K31" t="s" s="70">
        <v>35</v>
      </c>
      <c r="L31" s="89">
        <v>0.05</v>
      </c>
      <c r="M31" s="89">
        <v>0.6</v>
      </c>
      <c r="N31" s="89">
        <v>1.32</v>
      </c>
      <c r="O31" s="90">
        <f>L31+M31+N31</f>
        <v>1.97</v>
      </c>
      <c r="P31" s="56"/>
      <c r="Q31" s="10"/>
    </row>
    <row r="32" ht="15" customHeight="1">
      <c r="A32" s="80"/>
      <c r="B32" s="60"/>
      <c r="C32" t="s" s="91">
        <v>36</v>
      </c>
      <c r="D32" s="68">
        <f>IF(D10&gt;0,D9+MIN(D10,O30),D9)</f>
        <v>0</v>
      </c>
      <c r="E32" s="8"/>
      <c r="F32" s="8"/>
      <c r="G32" s="8"/>
      <c r="H32" s="8"/>
      <c r="I32" s="84"/>
      <c r="J32" s="49"/>
      <c r="K32" s="92"/>
      <c r="L32" s="72">
        <f>L31/$O$31</f>
        <v>0.0253807106598985</v>
      </c>
      <c r="M32" s="72">
        <f>M31/$O$31</f>
        <v>0.304568527918782</v>
      </c>
      <c r="N32" s="72">
        <f>N31/$O$31</f>
        <v>0.67005076142132</v>
      </c>
      <c r="O32" s="90">
        <f>L32+M32+N32</f>
        <v>1</v>
      </c>
      <c r="P32" s="56"/>
      <c r="Q32" s="10"/>
    </row>
    <row r="33" ht="15" customHeight="1">
      <c r="A33" s="80"/>
      <c r="B33" s="60"/>
      <c r="C33" t="s" s="93">
        <v>37</v>
      </c>
      <c r="D33" s="94">
        <f>_xlfn.IFERROR(D32/D31,0)</f>
        <v>0</v>
      </c>
      <c r="E33" s="8"/>
      <c r="F33" s="8"/>
      <c r="G33" s="8"/>
      <c r="H33" s="8"/>
      <c r="I33" s="84"/>
      <c r="J33" s="49"/>
      <c r="K33" t="s" s="70">
        <v>38</v>
      </c>
      <c r="L33" s="95">
        <v>1.5</v>
      </c>
      <c r="M33" s="95">
        <v>1</v>
      </c>
      <c r="N33" s="95">
        <f>30/30</f>
        <v>1</v>
      </c>
      <c r="O33" s="96"/>
      <c r="P33" s="9"/>
      <c r="Q33" s="10"/>
    </row>
    <row r="34" ht="15" customHeight="1">
      <c r="A34" s="80"/>
      <c r="B34" s="60"/>
      <c r="C34" t="s" s="91">
        <v>39</v>
      </c>
      <c r="D34" s="94">
        <f>IF(D33&lt;0.3,$M$42,IF(D33&gt;=0.6,$M$40,$M$41))</f>
        <v>0.431</v>
      </c>
      <c r="E34" s="8"/>
      <c r="F34" s="8"/>
      <c r="G34" s="8"/>
      <c r="H34" s="8"/>
      <c r="I34" s="48"/>
      <c r="J34" s="49"/>
      <c r="K34" t="s" s="70">
        <v>40</v>
      </c>
      <c r="L34" s="72">
        <f>L32*L33</f>
        <v>0.0380710659898478</v>
      </c>
      <c r="M34" s="72">
        <f>M32*M33</f>
        <v>0.304568527918782</v>
      </c>
      <c r="N34" s="72">
        <f>N32*N33</f>
        <v>0.67005076142132</v>
      </c>
      <c r="O34" s="56"/>
      <c r="P34" s="97"/>
      <c r="Q34" s="10"/>
    </row>
    <row r="35" ht="15" customHeight="1">
      <c r="A35" s="80"/>
      <c r="B35" s="98"/>
      <c r="C35" t="s" s="99">
        <v>41</v>
      </c>
      <c r="D35" s="100">
        <f>IF(AND(D31&gt;0,D32&gt;0),(D31-D32)*D34,0)</f>
        <v>0</v>
      </c>
      <c r="E35" s="57"/>
      <c r="F35" s="8"/>
      <c r="G35" s="57"/>
      <c r="H35" s="94"/>
      <c r="I35" s="8"/>
      <c r="J35" s="46"/>
      <c r="K35" s="61"/>
      <c r="L35" s="61"/>
      <c r="M35" s="61"/>
      <c r="N35" s="61"/>
      <c r="O35" s="46"/>
      <c r="P35" s="9"/>
      <c r="Q35" s="10"/>
    </row>
    <row r="36" ht="15" customHeight="1">
      <c r="A36" s="80"/>
      <c r="B36" s="101"/>
      <c r="C36" t="s" s="102">
        <v>42</v>
      </c>
      <c r="D36" s="103">
        <f>D21+D22+D23+D24</f>
        <v>0</v>
      </c>
      <c r="E36" s="57"/>
      <c r="F36" s="8"/>
      <c r="G36" s="57"/>
      <c r="H36" s="94"/>
      <c r="I36" s="48"/>
      <c r="J36" t="s" s="104">
        <v>43</v>
      </c>
      <c r="K36" s="78">
        <v>2019</v>
      </c>
      <c r="L36" s="55">
        <f>MIN(L28,L30)</f>
        <v>0</v>
      </c>
      <c r="M36" s="55">
        <f>MIN(M28,M30)</f>
        <v>0</v>
      </c>
      <c r="N36" s="55">
        <f>MIN(N28,N30)</f>
        <v>0</v>
      </c>
      <c r="O36" s="55">
        <f>L36+M36+N36</f>
        <v>0</v>
      </c>
      <c r="P36" s="56"/>
      <c r="Q36" s="10"/>
    </row>
    <row r="37" ht="15" customHeight="1">
      <c r="A37" s="80"/>
      <c r="B37" t="s" s="105">
        <v>44</v>
      </c>
      <c r="C37" s="106"/>
      <c r="D37" s="107">
        <f>D35-D36</f>
        <v>0</v>
      </c>
      <c r="E37" s="98"/>
      <c r="F37" s="8"/>
      <c r="G37" s="57"/>
      <c r="H37" s="94"/>
      <c r="I37" s="48"/>
      <c r="J37" s="108"/>
      <c r="K37" s="78">
        <v>2020</v>
      </c>
      <c r="L37" s="55">
        <f>MIN(D14,L30)</f>
        <v>0</v>
      </c>
      <c r="M37" s="55">
        <f>MIN(D15,M30)</f>
        <v>0</v>
      </c>
      <c r="N37" s="55">
        <f>MIN(D16,N30)</f>
        <v>0</v>
      </c>
      <c r="O37" s="55">
        <f>L37+M37+N37</f>
        <v>0</v>
      </c>
      <c r="P37" s="56"/>
      <c r="Q37" s="10"/>
    </row>
    <row r="38" ht="15" customHeight="1">
      <c r="A38" s="6"/>
      <c r="B38" s="109"/>
      <c r="C38" t="s" s="87">
        <f>IF(D38&gt;0,"Montant à percevoir","Montant à rendre")</f>
        <v>45</v>
      </c>
      <c r="D38" s="110">
        <f>D37-D26</f>
        <v>0</v>
      </c>
      <c r="E38" s="8"/>
      <c r="F38" s="8"/>
      <c r="G38" s="57"/>
      <c r="H38" s="94"/>
      <c r="I38" s="8"/>
      <c r="J38" s="66"/>
      <c r="K38" s="66"/>
      <c r="L38" s="66"/>
      <c r="M38" s="66"/>
      <c r="N38" s="66"/>
      <c r="O38" s="66"/>
      <c r="P38" s="9"/>
      <c r="Q38" s="10"/>
    </row>
    <row r="39" ht="15" customHeight="1">
      <c r="A39" s="6"/>
      <c r="B39" s="111"/>
      <c r="C39" s="52"/>
      <c r="D39" s="52"/>
      <c r="E39" s="8"/>
      <c r="F39" s="8"/>
      <c r="G39" s="8"/>
      <c r="H39" s="8"/>
      <c r="I39" s="8"/>
      <c r="J39" s="9"/>
      <c r="K39" s="46"/>
      <c r="L39" s="46"/>
      <c r="M39" s="46"/>
      <c r="N39" s="9"/>
      <c r="O39" s="9"/>
      <c r="P39" s="9"/>
      <c r="Q39" s="10"/>
    </row>
    <row r="40" ht="15" customHeight="1">
      <c r="A40" s="80"/>
      <c r="B40" t="s" s="112">
        <v>46</v>
      </c>
      <c r="C40" s="113"/>
      <c r="D40" s="114"/>
      <c r="E40" s="60"/>
      <c r="F40" s="8"/>
      <c r="G40" s="8"/>
      <c r="H40" s="8"/>
      <c r="I40" s="48"/>
      <c r="J40" s="49"/>
      <c r="K40" t="s" s="64">
        <v>47</v>
      </c>
      <c r="L40" t="s" s="64">
        <v>48</v>
      </c>
      <c r="M40" s="115">
        <v>0.476</v>
      </c>
      <c r="N40" s="56"/>
      <c r="O40" s="9"/>
      <c r="P40" s="9"/>
      <c r="Q40" s="10"/>
    </row>
    <row r="41" ht="15" customHeight="1">
      <c r="A41" s="80"/>
      <c r="B41" s="86"/>
      <c r="C41" t="s" s="87">
        <v>34</v>
      </c>
      <c r="D41" s="88">
        <f>L20+O36</f>
        <v>0</v>
      </c>
      <c r="E41" s="8"/>
      <c r="F41" s="8"/>
      <c r="G41" s="8"/>
      <c r="H41" s="8"/>
      <c r="I41" s="48"/>
      <c r="J41" s="49"/>
      <c r="K41" s="116"/>
      <c r="L41" t="s" s="64">
        <v>49</v>
      </c>
      <c r="M41" s="115">
        <v>0.446</v>
      </c>
      <c r="N41" s="56"/>
      <c r="O41" s="9"/>
      <c r="P41" s="9"/>
      <c r="Q41" s="10"/>
    </row>
    <row r="42" ht="15" customHeight="1">
      <c r="A42" s="80"/>
      <c r="B42" s="60"/>
      <c r="C42" t="s" s="91">
        <v>36</v>
      </c>
      <c r="D42" s="68">
        <f>D9+O37</f>
        <v>0</v>
      </c>
      <c r="E42" s="8"/>
      <c r="F42" s="8"/>
      <c r="G42" s="8"/>
      <c r="H42" s="8"/>
      <c r="I42" s="48"/>
      <c r="J42" s="49"/>
      <c r="K42" s="116"/>
      <c r="L42" t="s" s="64">
        <v>50</v>
      </c>
      <c r="M42" s="115">
        <v>0.431</v>
      </c>
      <c r="N42" s="56"/>
      <c r="O42" s="9"/>
      <c r="P42" s="9"/>
      <c r="Q42" s="10"/>
    </row>
    <row r="43" ht="15" customHeight="1">
      <c r="A43" s="80"/>
      <c r="B43" s="60"/>
      <c r="C43" t="s" s="93">
        <v>37</v>
      </c>
      <c r="D43" s="94">
        <f>_xlfn.IFERROR(D42/D41,0)</f>
        <v>0</v>
      </c>
      <c r="E43" s="8"/>
      <c r="F43" s="8"/>
      <c r="G43" s="8"/>
      <c r="H43" s="8"/>
      <c r="I43" s="8"/>
      <c r="J43" s="9"/>
      <c r="K43" s="117"/>
      <c r="L43" s="66"/>
      <c r="M43" s="118"/>
      <c r="N43" s="119"/>
      <c r="O43" s="119"/>
      <c r="P43" s="119"/>
      <c r="Q43" s="120"/>
    </row>
    <row r="44" ht="15" customHeight="1">
      <c r="A44" s="80"/>
      <c r="B44" s="60"/>
      <c r="C44" t="s" s="91">
        <v>39</v>
      </c>
      <c r="D44" s="94">
        <f>IF(D43&lt;0.3,$M$42,IF(D43&gt;=0.6,$M$40,$M$41))</f>
        <v>0.431</v>
      </c>
      <c r="E44" s="68"/>
      <c r="F44" s="8"/>
      <c r="G44" s="8"/>
      <c r="H44" s="8"/>
      <c r="I44" s="8"/>
      <c r="J44" s="9"/>
      <c r="K44" s="9"/>
      <c r="L44" s="9"/>
      <c r="M44" s="9"/>
      <c r="N44" s="9"/>
      <c r="O44" s="9"/>
      <c r="P44" s="9"/>
      <c r="Q44" s="10"/>
    </row>
    <row r="45" ht="15" customHeight="1">
      <c r="A45" s="80"/>
      <c r="B45" s="98"/>
      <c r="C45" t="s" s="99">
        <v>41</v>
      </c>
      <c r="D45" s="100">
        <f>IF(AND(D41&gt;0,D42&gt;0),(D41-D42)*D44,0)</f>
        <v>0</v>
      </c>
      <c r="E45" s="68"/>
      <c r="F45" s="8"/>
      <c r="G45" s="8"/>
      <c r="H45" s="8"/>
      <c r="I45" s="8"/>
      <c r="J45" s="9"/>
      <c r="K45" s="9"/>
      <c r="L45" s="9"/>
      <c r="M45" s="9"/>
      <c r="N45" s="9"/>
      <c r="O45" s="9"/>
      <c r="P45" s="9"/>
      <c r="Q45" s="10"/>
    </row>
    <row r="46" ht="15" customHeight="1">
      <c r="A46" s="80"/>
      <c r="B46" s="101"/>
      <c r="C46" t="s" s="102">
        <v>42</v>
      </c>
      <c r="D46" s="103">
        <f>D21+D22+D23+D24</f>
        <v>0</v>
      </c>
      <c r="E46" s="94"/>
      <c r="F46" s="8"/>
      <c r="G46" s="8"/>
      <c r="H46" s="8"/>
      <c r="I46" s="8"/>
      <c r="J46" s="9"/>
      <c r="K46" s="9"/>
      <c r="L46" s="9"/>
      <c r="M46" s="9"/>
      <c r="N46" s="9"/>
      <c r="O46" s="9"/>
      <c r="P46" s="9"/>
      <c r="Q46" s="10"/>
    </row>
    <row r="47" ht="15" customHeight="1">
      <c r="A47" s="80"/>
      <c r="B47" s="121"/>
      <c r="C47" t="s" s="122">
        <v>44</v>
      </c>
      <c r="D47" s="123">
        <f>D45-D46</f>
        <v>0</v>
      </c>
      <c r="E47" s="124"/>
      <c r="F47" s="8"/>
      <c r="G47" s="8"/>
      <c r="H47" s="8"/>
      <c r="I47" s="8"/>
      <c r="J47" s="9"/>
      <c r="K47" s="9"/>
      <c r="L47" s="9"/>
      <c r="M47" s="9"/>
      <c r="N47" s="9"/>
      <c r="O47" s="9"/>
      <c r="P47" s="9"/>
      <c r="Q47" s="10"/>
    </row>
    <row r="48" ht="15" customHeight="1">
      <c r="A48" s="6"/>
      <c r="B48" s="74"/>
      <c r="C48" t="s" s="87">
        <f>IF(D38&gt;0,"Montant à percevoir","Montant à rendre")</f>
        <v>45</v>
      </c>
      <c r="D48" s="110">
        <f>D47-D26</f>
        <v>0</v>
      </c>
      <c r="E48" s="8"/>
      <c r="F48" s="8"/>
      <c r="G48" s="8"/>
      <c r="H48" s="8"/>
      <c r="I48" s="8"/>
      <c r="J48" s="9"/>
      <c r="K48" s="9"/>
      <c r="L48" s="9"/>
      <c r="M48" s="9"/>
      <c r="N48" s="9"/>
      <c r="O48" s="9"/>
      <c r="P48" s="9"/>
      <c r="Q48" s="10"/>
    </row>
    <row r="49" ht="15.75" customHeight="1">
      <c r="A49" s="6"/>
      <c r="B49" t="s" s="12">
        <v>51</v>
      </c>
      <c r="C49" s="16"/>
      <c r="D49" s="16"/>
      <c r="E49" s="125"/>
      <c r="F49" s="8"/>
      <c r="G49" s="8"/>
      <c r="H49" s="8"/>
      <c r="I49" s="8"/>
      <c r="J49" s="9"/>
      <c r="K49" s="9"/>
      <c r="L49" s="9"/>
      <c r="M49" s="9"/>
      <c r="N49" s="9"/>
      <c r="O49" s="9"/>
      <c r="P49" s="9"/>
      <c r="Q49" s="10"/>
    </row>
    <row r="50" ht="15" customHeight="1">
      <c r="A50" s="6"/>
      <c r="B50" s="126"/>
      <c r="C50" t="s" s="127">
        <v>52</v>
      </c>
      <c r="D50" s="128">
        <f>D45-D35</f>
        <v>0</v>
      </c>
      <c r="E50" s="38"/>
      <c r="F50" s="8"/>
      <c r="G50" s="8"/>
      <c r="H50" s="8"/>
      <c r="I50" s="8"/>
      <c r="J50" s="9"/>
      <c r="K50" s="9"/>
      <c r="L50" s="9"/>
      <c r="M50" s="9"/>
      <c r="N50" s="9"/>
      <c r="O50" s="9"/>
      <c r="P50" s="9"/>
      <c r="Q50" s="10"/>
    </row>
    <row r="51" ht="15.75" customHeight="1">
      <c r="A51" s="6"/>
      <c r="B51" s="126"/>
      <c r="C51" s="129"/>
      <c r="D51" s="130">
        <f>_xlfn.IFERROR(D50/D35,0)</f>
        <v>0</v>
      </c>
      <c r="E51" s="38"/>
      <c r="F51" s="8"/>
      <c r="G51" s="8"/>
      <c r="H51" s="8"/>
      <c r="I51" s="8"/>
      <c r="J51" s="9"/>
      <c r="K51" s="9"/>
      <c r="L51" s="9"/>
      <c r="M51" s="9"/>
      <c r="N51" s="9"/>
      <c r="O51" s="9"/>
      <c r="P51" s="9"/>
      <c r="Q51" s="10"/>
    </row>
    <row r="52" ht="15" customHeight="1">
      <c r="A52" s="6"/>
      <c r="B52" s="8"/>
      <c r="C52" s="29"/>
      <c r="D52" s="29"/>
      <c r="E52" s="8"/>
      <c r="F52" s="8"/>
      <c r="G52" s="8"/>
      <c r="H52" s="8"/>
      <c r="I52" s="8"/>
      <c r="J52" s="9"/>
      <c r="K52" s="9"/>
      <c r="L52" s="9"/>
      <c r="M52" s="9"/>
      <c r="N52" s="9"/>
      <c r="O52" s="9"/>
      <c r="P52" s="9"/>
      <c r="Q52" s="10"/>
    </row>
    <row r="53" ht="15" customHeight="1">
      <c r="A53" s="6"/>
      <c r="B53" s="8"/>
      <c r="C53" s="8"/>
      <c r="D53" s="8"/>
      <c r="E53" s="8"/>
      <c r="F53" s="8"/>
      <c r="G53" s="8"/>
      <c r="H53" s="8"/>
      <c r="I53" s="8"/>
      <c r="J53" s="9"/>
      <c r="K53" s="9"/>
      <c r="L53" s="9"/>
      <c r="M53" s="9"/>
      <c r="N53" s="9"/>
      <c r="O53" s="9"/>
      <c r="P53" s="9"/>
      <c r="Q53" s="10"/>
    </row>
    <row r="54" ht="15" customHeight="1">
      <c r="A54" s="6"/>
      <c r="B54" s="8"/>
      <c r="C54" s="8"/>
      <c r="D54" s="8"/>
      <c r="E54" s="8"/>
      <c r="F54" s="8"/>
      <c r="G54" s="8"/>
      <c r="H54" s="8"/>
      <c r="I54" s="8"/>
      <c r="J54" s="9"/>
      <c r="K54" s="9"/>
      <c r="L54" s="9"/>
      <c r="M54" s="9"/>
      <c r="N54" s="9"/>
      <c r="O54" s="9"/>
      <c r="P54" s="9"/>
      <c r="Q54" s="10"/>
    </row>
    <row r="55" ht="15" customHeight="1">
      <c r="A55" s="6"/>
      <c r="B55" s="8"/>
      <c r="C55" s="8"/>
      <c r="D55" s="8"/>
      <c r="E55" s="8"/>
      <c r="F55" s="8"/>
      <c r="G55" s="8"/>
      <c r="H55" s="8"/>
      <c r="I55" s="8"/>
      <c r="J55" s="9"/>
      <c r="K55" s="9"/>
      <c r="L55" s="9"/>
      <c r="M55" s="9"/>
      <c r="N55" s="9"/>
      <c r="O55" s="9"/>
      <c r="P55" s="9"/>
      <c r="Q55" s="10"/>
    </row>
    <row r="56" ht="15" customHeight="1">
      <c r="A56" s="6"/>
      <c r="B56" s="8"/>
      <c r="C56" s="8"/>
      <c r="D56" s="8"/>
      <c r="E56" s="8"/>
      <c r="F56" s="8"/>
      <c r="G56" s="8"/>
      <c r="H56" s="8"/>
      <c r="I56" s="8"/>
      <c r="J56" s="9"/>
      <c r="K56" s="9"/>
      <c r="L56" s="9"/>
      <c r="M56" s="9"/>
      <c r="N56" s="9"/>
      <c r="O56" s="9"/>
      <c r="P56" s="9"/>
      <c r="Q56" s="10"/>
    </row>
    <row r="57" ht="15" customHeight="1">
      <c r="A57" s="6"/>
      <c r="B57" s="8"/>
      <c r="C57" s="8"/>
      <c r="D57" s="8"/>
      <c r="E57" s="8"/>
      <c r="F57" s="8"/>
      <c r="G57" s="8"/>
      <c r="H57" s="8"/>
      <c r="I57" s="8"/>
      <c r="J57" s="9"/>
      <c r="K57" s="9"/>
      <c r="L57" s="9"/>
      <c r="M57" s="9"/>
      <c r="N57" s="9"/>
      <c r="O57" s="9"/>
      <c r="P57" s="9"/>
      <c r="Q57" s="10"/>
    </row>
    <row r="58" ht="15" customHeight="1">
      <c r="A58" s="6"/>
      <c r="B58" s="8"/>
      <c r="C58" s="8"/>
      <c r="D58" s="8"/>
      <c r="E58" s="8"/>
      <c r="F58" s="8"/>
      <c r="G58" s="8"/>
      <c r="H58" s="8"/>
      <c r="I58" s="8"/>
      <c r="J58" s="9"/>
      <c r="K58" s="9"/>
      <c r="L58" s="9"/>
      <c r="M58" s="9"/>
      <c r="N58" s="9"/>
      <c r="O58" s="9"/>
      <c r="P58" s="9"/>
      <c r="Q58" s="10"/>
    </row>
    <row r="59" ht="15" customHeight="1">
      <c r="A59" s="6"/>
      <c r="B59" s="8"/>
      <c r="C59" s="8"/>
      <c r="D59" s="8"/>
      <c r="E59" s="8"/>
      <c r="F59" s="8"/>
      <c r="G59" s="8"/>
      <c r="H59" s="8"/>
      <c r="I59" s="8"/>
      <c r="J59" s="9"/>
      <c r="K59" s="9"/>
      <c r="L59" s="9"/>
      <c r="M59" s="9"/>
      <c r="N59" s="9"/>
      <c r="O59" s="9"/>
      <c r="P59" s="9"/>
      <c r="Q59" s="10"/>
    </row>
    <row r="60" ht="15" customHeight="1">
      <c r="A60" s="131"/>
      <c r="B60" s="132"/>
      <c r="C60" s="132"/>
      <c r="D60" s="132"/>
      <c r="E60" s="132"/>
      <c r="F60" s="132"/>
      <c r="G60" s="132"/>
      <c r="H60" s="132"/>
      <c r="I60" s="132"/>
      <c r="J60" s="133"/>
      <c r="K60" s="133"/>
      <c r="L60" s="133"/>
      <c r="M60" s="133"/>
      <c r="N60" s="133"/>
      <c r="O60" s="133"/>
      <c r="P60" s="133"/>
      <c r="Q60" s="134"/>
    </row>
  </sheetData>
  <mergeCells count="6">
    <mergeCell ref="J36:J37"/>
    <mergeCell ref="K22:L22"/>
    <mergeCell ref="B7:B8"/>
    <mergeCell ref="B9:B10"/>
    <mergeCell ref="B14:B17"/>
    <mergeCell ref="K31:K32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